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201098\Desktop\Pneumatech 2021\Marketing\Marketing Docs\"/>
    </mc:Choice>
  </mc:AlternateContent>
  <xr:revisionPtr revIDLastSave="0" documentId="13_ncr:1_{8FBCB412-FFD1-4039-BF8B-A5601AA14ADC}" xr6:coauthVersionLast="47" xr6:coauthVersionMax="47" xr10:uidLastSave="{00000000-0000-0000-0000-000000000000}"/>
  <bookViews>
    <workbookView xWindow="-110" yWindow="-110" windowWidth="19420" windowHeight="10300" xr2:uid="{2516EFF8-CA69-4234-A730-F8498AE2F92A}"/>
  </bookViews>
  <sheets>
    <sheet name="Intro" sheetId="4" r:id="rId1"/>
    <sheet name="By Consumption" sheetId="1" r:id="rId2"/>
    <sheet name="By HL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8" i="2" s="1"/>
  <c r="E13" i="2"/>
  <c r="E12" i="2"/>
  <c r="G11" i="2"/>
  <c r="G11" i="1"/>
  <c r="E12" i="1"/>
  <c r="E13" i="1"/>
  <c r="E8" i="1"/>
  <c r="E14" i="1" s="1"/>
  <c r="E9" i="2" l="1"/>
  <c r="E19" i="2" s="1"/>
  <c r="E14" i="2"/>
  <c r="E9" i="1"/>
  <c r="E15" i="2" l="1"/>
  <c r="E17" i="2" s="1"/>
  <c r="E15" i="1"/>
  <c r="E19" i="1"/>
  <c r="E18" i="2" l="1"/>
  <c r="E18" i="1"/>
  <c r="E17" i="1"/>
</calcChain>
</file>

<file path=xl/sharedStrings.xml><?xml version="1.0" encoding="utf-8"?>
<sst xmlns="http://schemas.openxmlformats.org/spreadsheetml/2006/main" count="74" uniqueCount="45">
  <si>
    <t>By Gas Consumption</t>
  </si>
  <si>
    <t>How much could you save?</t>
  </si>
  <si>
    <t>Current total CO2 consumption</t>
  </si>
  <si>
    <t>T per week</t>
  </si>
  <si>
    <t>% convertible to nitrogen</t>
  </si>
  <si>
    <t>(usually around 70%)</t>
  </si>
  <si>
    <t>Existing CO2 gas supply cost</t>
  </si>
  <si>
    <t>£ per T</t>
  </si>
  <si>
    <t>Annual convertible</t>
  </si>
  <si>
    <t>T per year</t>
  </si>
  <si>
    <t>m3 per year</t>
  </si>
  <si>
    <t>CO2 kgCO2e/m3</t>
  </si>
  <si>
    <t>Customer electricity rate</t>
  </si>
  <si>
    <t>£/kWhr</t>
  </si>
  <si>
    <t>N2 kgCO2e/m3</t>
  </si>
  <si>
    <t>Difference</t>
  </si>
  <si>
    <t>Unit rate</t>
  </si>
  <si>
    <t>Existing CO2 Supply</t>
  </si>
  <si>
    <t>/m3</t>
  </si>
  <si>
    <t>On-site generation</t>
  </si>
  <si>
    <t>Annual Cost</t>
  </si>
  <si>
    <t>Annual Savings</t>
  </si>
  <si>
    <t>Annual CO2e reduction</t>
  </si>
  <si>
    <t>kgCO2e</t>
  </si>
  <si>
    <t>Return to craig.smith@pneumatech.com to discuss approximate system costs and payback</t>
  </si>
  <si>
    <t>Total hL produced per year</t>
  </si>
  <si>
    <t>Average kg/hL at defined brewery size</t>
  </si>
  <si>
    <t>kg/hL</t>
  </si>
  <si>
    <t>Most brewers can save upwards of 80% on a like-for-like cost, with a reduction in carbon footprint of 90-95%.</t>
  </si>
  <si>
    <t>Just fill in the 4 green cells on either our "By Consumption" or "By hL" sheets, and the calculator does the rest!</t>
  </si>
  <si>
    <t>Our brewery savings tool enables brewers to quickly and simply calculate their potential savings, comparing traditional CO2 supply to on-site nitrogen generation.</t>
  </si>
  <si>
    <t>How does it work?</t>
  </si>
  <si>
    <t>Calculate By Consumption</t>
  </si>
  <si>
    <t>If you know how much CO2 you are currently using, this is a more specific calculation, as it bases it on your input.</t>
  </si>
  <si>
    <t>Calculate By hL</t>
  </si>
  <si>
    <t>If you don't have your consumption to hand, you can input your annual hL and we apply a factor of kg/hL</t>
  </si>
  <si>
    <t>If you have any further questions, please reach out to craig.smith@pneumatech.com</t>
  </si>
  <si>
    <t>Nitrogen generators, a CO2 alternative for breweries - Pneumatech</t>
  </si>
  <si>
    <t xml:space="preserve">Our calculator is designed to give a high level savings overview, requiring no technical calculations from yourself. </t>
  </si>
  <si>
    <t>By Annual hL</t>
  </si>
  <si>
    <t>Click the link below to navigate to the calculators:</t>
  </si>
  <si>
    <t>This is taken from the Brew Resourceful Annual Brewery Sustainability Report 2023 (link below), which uses the information of 49 breweries to give averages across 3 brewery sizes.</t>
  </si>
  <si>
    <t>Other useful links:</t>
  </si>
  <si>
    <t>Brew Resourceful Annual Sustainability Report 2023</t>
  </si>
  <si>
    <t>Book a meeting to discuss your savings with our Pneumatech 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</si>
</sst>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_-[$£-809]* #,##0.00_-;\-[$£-809]* #,##0.00_-;_-[$£-809]* &quot;-&quot;???_-;_-@_-"/>
  </numFmts>
  <fonts count="23">
    <font>
      <sz val="11"/>
      <color theme="1"/>
      <name val="Calibri"/>
      <family val="2"/>
      <scheme val="minor"/>
    </font>
    <font>
      <b/>
      <sz val="18"/>
      <color theme="0"/>
      <name val="Helvetica LT Pro"/>
      <family val="2"/>
    </font>
    <font>
      <sz val="11"/>
      <color theme="0"/>
      <name val="Helvetica LT Pro"/>
      <family val="2"/>
    </font>
    <font>
      <b/>
      <sz val="11"/>
      <color theme="0"/>
      <name val="Helvetica LT Pro"/>
      <family val="2"/>
    </font>
    <font>
      <sz val="11"/>
      <color theme="1"/>
      <name val="Helvetica LT Pro"/>
      <family val="2"/>
    </font>
    <font>
      <b/>
      <sz val="11"/>
      <color theme="0"/>
      <name val="Helvetica LT Pro"/>
    </font>
    <font>
      <sz val="11"/>
      <color rgb="FF0073AA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Helvetica LT Pro"/>
      <family val="2"/>
    </font>
    <font>
      <sz val="11"/>
      <color rgb="FF0073AA"/>
      <name val="Helvetica LT Pro"/>
      <family val="2"/>
    </font>
    <font>
      <sz val="11"/>
      <color theme="0"/>
      <name val="Helvetica LT pro"/>
    </font>
    <font>
      <u/>
      <sz val="11"/>
      <color theme="10"/>
      <name val="Calibri"/>
      <family val="2"/>
      <scheme val="minor"/>
    </font>
    <font>
      <sz val="11"/>
      <color theme="1"/>
      <name val="Helvetica LT Pro"/>
    </font>
    <font>
      <b/>
      <sz val="12"/>
      <color theme="0"/>
      <name val="Helvetica LT Pro"/>
    </font>
    <font>
      <u/>
      <sz val="11"/>
      <color theme="0"/>
      <name val="Helvetica LT Pro"/>
    </font>
    <font>
      <sz val="11"/>
      <color rgb="FF0073AA"/>
      <name val="Helvetica LT Pro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Helvetica LT Pro"/>
      <family val="2"/>
    </font>
    <font>
      <sz val="10"/>
      <color theme="0"/>
      <name val="Helvetica LT pro"/>
    </font>
    <font>
      <u/>
      <sz val="10"/>
      <color theme="0"/>
      <name val="Helvetica LT Pro"/>
    </font>
    <font>
      <b/>
      <sz val="10"/>
      <color theme="0"/>
      <name val="Helvetica LT Pro"/>
      <family val="2"/>
    </font>
    <font>
      <b/>
      <sz val="10"/>
      <color theme="0"/>
      <name val="Helvetica LT pro"/>
    </font>
  </fonts>
  <fills count="4">
    <fill>
      <patternFill patternType="none"/>
    </fill>
    <fill>
      <patternFill patternType="gray125"/>
    </fill>
    <fill>
      <patternFill patternType="solid">
        <fgColor rgb="FF0073AA"/>
        <bgColor indexed="64"/>
      </patternFill>
    </fill>
    <fill>
      <patternFill patternType="solid">
        <fgColor rgb="FF00A64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1" fontId="2" fillId="2" borderId="0" xfId="0" applyNumberFormat="1" applyFont="1" applyFill="1"/>
    <xf numFmtId="165" fontId="2" fillId="2" borderId="0" xfId="0" applyNumberFormat="1" applyFont="1" applyFill="1"/>
    <xf numFmtId="164" fontId="2" fillId="2" borderId="0" xfId="0" applyNumberFormat="1" applyFont="1" applyFill="1"/>
    <xf numFmtId="0" fontId="4" fillId="2" borderId="0" xfId="0" applyFont="1" applyFill="1"/>
    <xf numFmtId="164" fontId="5" fillId="2" borderId="0" xfId="0" applyNumberFormat="1" applyFont="1" applyFill="1"/>
    <xf numFmtId="9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1" fontId="5" fillId="2" borderId="0" xfId="0" applyNumberFormat="1" applyFont="1" applyFill="1"/>
    <xf numFmtId="0" fontId="6" fillId="2" borderId="0" xfId="0" applyFont="1" applyFill="1"/>
    <xf numFmtId="0" fontId="2" fillId="3" borderId="0" xfId="0" applyFont="1" applyFill="1" applyProtection="1">
      <protection locked="0"/>
    </xf>
    <xf numFmtId="9" fontId="2" fillId="3" borderId="0" xfId="0" applyNumberFormat="1" applyFont="1" applyFill="1" applyProtection="1">
      <protection locked="0"/>
    </xf>
    <xf numFmtId="164" fontId="2" fillId="3" borderId="0" xfId="0" applyNumberFormat="1" applyFont="1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9" fillId="2" borderId="0" xfId="0" applyFont="1" applyFill="1"/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9" fontId="2" fillId="2" borderId="0" xfId="0" applyNumberFormat="1" applyFont="1" applyFill="1" applyProtection="1">
      <protection locked="0"/>
    </xf>
    <xf numFmtId="16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15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Protection="1">
      <protection locked="0"/>
    </xf>
    <xf numFmtId="0" fontId="19" fillId="2" borderId="0" xfId="0" applyFont="1" applyFill="1"/>
    <xf numFmtId="0" fontId="14" fillId="3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0" fillId="2" borderId="0" xfId="1" applyFont="1" applyFill="1" applyAlignment="1">
      <alignment horizontal="center"/>
    </xf>
    <xf numFmtId="0" fontId="20" fillId="3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left" vertical="center"/>
      <protection locked="0"/>
    </xf>
    <xf numFmtId="0" fontId="20" fillId="3" borderId="0" xfId="1" applyFont="1" applyFill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73AA"/>
      <color rgb="FF00A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9526</xdr:rowOff>
    </xdr:from>
    <xdr:to>
      <xdr:col>3</xdr:col>
      <xdr:colOff>814696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DC29DE-18EF-489D-862A-B7DD978AB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420"/>
        <a:stretch/>
      </xdr:blipFill>
      <xdr:spPr>
        <a:xfrm>
          <a:off x="114301" y="9526"/>
          <a:ext cx="2675245" cy="415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9526</xdr:rowOff>
    </xdr:from>
    <xdr:to>
      <xdr:col>2</xdr:col>
      <xdr:colOff>490846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8925A-C7BC-43FF-A4E1-2F00AD071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420"/>
        <a:stretch/>
      </xdr:blipFill>
      <xdr:spPr>
        <a:xfrm>
          <a:off x="114301" y="9526"/>
          <a:ext cx="2595870" cy="428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9526</xdr:rowOff>
    </xdr:from>
    <xdr:to>
      <xdr:col>2</xdr:col>
      <xdr:colOff>497196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EBA01-2FF1-4DD5-9A9D-9145E373E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420"/>
        <a:stretch/>
      </xdr:blipFill>
      <xdr:spPr>
        <a:xfrm>
          <a:off x="114301" y="9526"/>
          <a:ext cx="2681595" cy="415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3.safelinks.protection.outlook.com/?url=https%3A%2F%2Fwww.brewresourceful.com%2Fsustainability-report-2023&amp;data=05%7C02%7Ccraig.smith%40pneumatech.com%7C0cff227043eb4192543608dc1ffff7a3%7C556e6b1fb49d42788bafdb06eeefc8e9%7C0%7C0%7C638420431438941109%7CUnknown%7CTWFpbGZsb3d8eyJWIjoiMC4wLjAwMDAiLCJQIjoiV2luMzIiLCJBTiI6Ik1haWwiLCJXVCI6Mn0%3D%7C0%7C%7C%7C&amp;sdata=0Um5W2megjXEIgoF85igGwUePxliKtq2q2EfIAqoNSY%3D&amp;reserved=0" TargetMode="External"/><Relationship Id="rId2" Type="http://schemas.openxmlformats.org/officeDocument/2006/relationships/hyperlink" Target="https://outlook.office.com/bookwithme/user/fdb2ea3e396f4c43b03f4207840540a3%40pneumatech.com/meetingtype/09705449-c7ee-4131-b1b9-3e961b18baf2?anonymous" TargetMode="External"/><Relationship Id="rId1" Type="http://schemas.openxmlformats.org/officeDocument/2006/relationships/hyperlink" Target="https://www.pneumatech.com/en-uk/applications/nitrogen-generators-a-co2-alternative-for-breweri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420B-D215-4415-8168-DC1A5B2575F3}">
  <dimension ref="B3:K34"/>
  <sheetViews>
    <sheetView tabSelected="1" zoomScaleNormal="100" zoomScaleSheetLayoutView="100" workbookViewId="0">
      <selection activeCell="B18" sqref="B18"/>
    </sheetView>
  </sheetViews>
  <sheetFormatPr defaultColWidth="8.7265625" defaultRowHeight="14.5"/>
  <cols>
    <col min="1" max="1" width="4.08984375" style="1" customWidth="1"/>
    <col min="2" max="2" width="21.36328125" style="1" customWidth="1"/>
    <col min="3" max="3" width="2.81640625" style="1" customWidth="1"/>
    <col min="4" max="4" width="21.36328125" style="1" customWidth="1"/>
    <col min="5" max="5" width="5.81640625" style="1" customWidth="1"/>
    <col min="6" max="6" width="4" style="1" customWidth="1"/>
    <col min="7" max="7" width="12.26953125" style="15" bestFit="1" customWidth="1"/>
    <col min="8" max="10" width="8.7265625" style="15"/>
    <col min="11" max="11" width="8.7265625" style="20"/>
    <col min="12" max="16384" width="8.7265625" style="1"/>
  </cols>
  <sheetData>
    <row r="3" spans="2:11" ht="15.5">
      <c r="B3" s="21" t="s">
        <v>1</v>
      </c>
      <c r="C3" s="21"/>
    </row>
    <row r="4" spans="2:11" ht="7" customHeight="1">
      <c r="B4" s="2"/>
      <c r="C4" s="2"/>
    </row>
    <row r="5" spans="2:11">
      <c r="B5" s="40" t="s">
        <v>30</v>
      </c>
      <c r="C5" s="3"/>
      <c r="D5" s="4"/>
      <c r="E5" s="4"/>
      <c r="F5" s="22"/>
      <c r="G5" s="13"/>
    </row>
    <row r="6" spans="2:11" ht="4" customHeight="1">
      <c r="B6" s="40"/>
      <c r="C6" s="3"/>
      <c r="D6" s="4"/>
      <c r="E6" s="3"/>
      <c r="F6" s="31"/>
      <c r="G6" s="13"/>
    </row>
    <row r="7" spans="2:11">
      <c r="B7" s="40" t="s">
        <v>28</v>
      </c>
      <c r="C7" s="3"/>
      <c r="D7" s="4"/>
      <c r="E7" s="3"/>
      <c r="F7" s="32"/>
      <c r="G7" s="13"/>
    </row>
    <row r="8" spans="2:11" ht="4" customHeight="1">
      <c r="B8" s="41"/>
      <c r="C8" s="27"/>
      <c r="D8" s="27"/>
      <c r="E8" s="3"/>
      <c r="F8" s="3"/>
      <c r="G8" s="13"/>
    </row>
    <row r="9" spans="2:11">
      <c r="B9" s="41" t="s">
        <v>38</v>
      </c>
      <c r="C9" s="27"/>
      <c r="D9" s="27"/>
      <c r="E9" s="3"/>
      <c r="F9" s="6"/>
      <c r="G9" s="13"/>
      <c r="I9" s="3"/>
    </row>
    <row r="10" spans="2:11" ht="8" customHeight="1">
      <c r="D10" s="4"/>
      <c r="E10" s="3"/>
      <c r="F10" s="33"/>
      <c r="G10" s="13"/>
    </row>
    <row r="11" spans="2:11" s="15" customFormat="1" ht="15.5">
      <c r="B11" s="13" t="s">
        <v>31</v>
      </c>
      <c r="C11" s="37"/>
      <c r="D11" s="4"/>
      <c r="E11" s="3"/>
      <c r="F11" s="7"/>
      <c r="G11" s="13"/>
      <c r="K11" s="20"/>
    </row>
    <row r="12" spans="2:11" s="15" customFormat="1">
      <c r="B12" s="40" t="s">
        <v>29</v>
      </c>
      <c r="C12" s="3"/>
      <c r="D12" s="4"/>
      <c r="E12" s="3"/>
      <c r="F12" s="8"/>
      <c r="G12" s="13"/>
      <c r="K12" s="20"/>
    </row>
    <row r="13" spans="2:11" s="15" customFormat="1" ht="8" customHeight="1">
      <c r="B13" s="34"/>
      <c r="C13" s="34"/>
      <c r="D13" s="4"/>
      <c r="E13" s="3"/>
      <c r="F13" s="7"/>
      <c r="G13" s="13"/>
      <c r="K13" s="20"/>
    </row>
    <row r="14" spans="2:11" s="15" customFormat="1">
      <c r="B14" s="47" t="s">
        <v>32</v>
      </c>
      <c r="C14" s="34"/>
      <c r="D14" s="4"/>
      <c r="E14" s="3"/>
      <c r="F14" s="8"/>
      <c r="G14" s="13"/>
      <c r="K14" s="20"/>
    </row>
    <row r="15" spans="2:11" s="15" customFormat="1">
      <c r="B15" s="42" t="s">
        <v>33</v>
      </c>
      <c r="C15" s="38"/>
      <c r="D15" s="35"/>
      <c r="E15" s="3"/>
      <c r="F15" s="10"/>
      <c r="G15" s="30"/>
      <c r="K15" s="20"/>
    </row>
    <row r="16" spans="2:11" s="15" customFormat="1" ht="11" customHeight="1">
      <c r="B16" s="3"/>
      <c r="C16" s="3"/>
      <c r="D16" s="35"/>
      <c r="E16" s="3"/>
      <c r="F16" s="11"/>
      <c r="G16" s="30"/>
      <c r="K16" s="20"/>
    </row>
    <row r="17" spans="2:11" s="15" customFormat="1">
      <c r="B17" s="47" t="s">
        <v>34</v>
      </c>
      <c r="C17" s="34"/>
      <c r="D17" s="12"/>
      <c r="E17" s="3"/>
      <c r="F17" s="14"/>
      <c r="G17" s="13"/>
      <c r="K17" s="20"/>
    </row>
    <row r="18" spans="2:11" s="15" customFormat="1">
      <c r="B18" s="43" t="s">
        <v>35</v>
      </c>
      <c r="C18" s="22"/>
      <c r="D18" s="23"/>
      <c r="E18" s="24"/>
      <c r="F18" s="24"/>
      <c r="G18" s="25"/>
      <c r="K18" s="20"/>
    </row>
    <row r="19" spans="2:11" s="15" customFormat="1" ht="4" customHeight="1">
      <c r="B19" s="43"/>
      <c r="C19" s="22"/>
      <c r="D19" s="23"/>
      <c r="E19" s="24"/>
      <c r="F19" s="24"/>
      <c r="G19" s="25"/>
      <c r="K19" s="20"/>
    </row>
    <row r="20" spans="2:11" s="15" customFormat="1">
      <c r="B20" s="42" t="s">
        <v>41</v>
      </c>
      <c r="C20" s="38"/>
      <c r="D20" s="1"/>
      <c r="E20" s="1"/>
      <c r="F20" s="1"/>
      <c r="K20" s="20"/>
    </row>
    <row r="21" spans="2:11" s="15" customFormat="1" ht="11.5" customHeight="1">
      <c r="B21" s="3"/>
      <c r="C21" s="3"/>
      <c r="D21" s="1"/>
      <c r="E21" s="1"/>
      <c r="F21" s="1"/>
      <c r="K21" s="20"/>
    </row>
    <row r="22" spans="2:11">
      <c r="B22" s="48" t="s">
        <v>40</v>
      </c>
      <c r="C22" s="49"/>
      <c r="D22" s="50"/>
    </row>
    <row r="23" spans="2:11" ht="7.5" customHeight="1">
      <c r="B23" s="20"/>
      <c r="C23" s="20"/>
    </row>
    <row r="24" spans="2:11" s="36" customFormat="1" ht="23.5" customHeight="1">
      <c r="B24" s="45" t="s">
        <v>0</v>
      </c>
      <c r="C24" s="46"/>
      <c r="D24" s="45" t="s">
        <v>39</v>
      </c>
      <c r="G24" s="39"/>
      <c r="H24" s="39"/>
      <c r="I24" s="39"/>
      <c r="J24" s="39"/>
      <c r="K24" s="30"/>
    </row>
    <row r="25" spans="2:11" ht="7.5" customHeight="1"/>
    <row r="26" spans="2:11">
      <c r="B26" s="48" t="s">
        <v>42</v>
      </c>
      <c r="C26" s="49"/>
      <c r="D26" s="50"/>
    </row>
    <row r="27" spans="2:11" ht="7.5" customHeight="1">
      <c r="B27" s="20"/>
      <c r="C27" s="20"/>
    </row>
    <row r="28" spans="2:11">
      <c r="B28" s="55" t="s">
        <v>44</v>
      </c>
      <c r="C28" s="55"/>
      <c r="D28" s="55"/>
      <c r="E28" s="55"/>
      <c r="F28" s="55"/>
    </row>
    <row r="29" spans="2:11" ht="5.5" customHeight="1">
      <c r="B29" s="20"/>
      <c r="C29" s="20"/>
      <c r="D29" s="20"/>
      <c r="E29" s="20"/>
      <c r="F29" s="54"/>
    </row>
    <row r="30" spans="2:11">
      <c r="B30" s="57" t="s">
        <v>37</v>
      </c>
      <c r="C30" s="57"/>
      <c r="D30" s="57"/>
      <c r="E30" s="57"/>
      <c r="F30" s="57"/>
    </row>
    <row r="31" spans="2:11" ht="5.5" customHeight="1">
      <c r="B31" s="56"/>
      <c r="C31" s="20"/>
      <c r="D31" s="20"/>
      <c r="E31" s="20"/>
      <c r="F31" s="20"/>
    </row>
    <row r="32" spans="2:11">
      <c r="B32" s="55" t="s">
        <v>43</v>
      </c>
      <c r="C32" s="55"/>
      <c r="D32" s="55"/>
      <c r="E32" s="55"/>
      <c r="F32" s="55"/>
    </row>
    <row r="33" spans="2:6" ht="7.5" customHeight="1">
      <c r="B33" s="56"/>
      <c r="C33" s="20"/>
      <c r="D33" s="20"/>
      <c r="E33" s="20"/>
      <c r="F33" s="20"/>
    </row>
    <row r="34" spans="2:6">
      <c r="B34" s="44" t="s">
        <v>36</v>
      </c>
      <c r="C34" s="30"/>
    </row>
  </sheetData>
  <sheetProtection algorithmName="SHA-512" hashValue="teZtg+Uvz5GfDfwGsCaw2J5iJEmMWSp9SOkI29316F3z6fAzxmAbR6l9388mvDrg4TdKyz465x34XkH3bsZpCQ==" saltValue="F4cHu6v9fMKavalJ1zPnBA==" spinCount="100000" sheet="1" objects="1" scenarios="1" selectLockedCells="1"/>
  <protectedRanges>
    <protectedRange sqref="B18:C19" name="Range1"/>
  </protectedRanges>
  <mergeCells count="3">
    <mergeCell ref="B30:F30"/>
    <mergeCell ref="B28:F28"/>
    <mergeCell ref="B32:F32"/>
  </mergeCells>
  <hyperlinks>
    <hyperlink ref="B24" location="'By Consumption'!A1" display="By Gas Consumption" xr:uid="{8AE01A1C-4606-47B5-B420-4BADDCBF3709}"/>
    <hyperlink ref="D24" location="'By HL'!A1" display="By Brewery Size (Annual hL)" xr:uid="{2D8E0878-E21B-4FFE-A214-C3CA63F516F5}"/>
    <hyperlink ref="B30" r:id="rId1" display="https://www.pneumatech.com/en-uk/applications/nitrogen-generators-a-co2-alternative-for-breweries" xr:uid="{A942FA71-4194-4D38-99D5-9D307B4F0727}"/>
    <hyperlink ref="B28" location="'By Consumption'!A1" display="By Gas Consumption" xr:uid="{E95900C5-A8F6-4A92-BCF1-3C9805F0384A}"/>
    <hyperlink ref="B32" location="'By HL'!A1" display="By Brewery Size (Annual hL)" xr:uid="{07661A94-9CBF-4A44-A0D8-11C71CB65EAB}"/>
    <hyperlink ref="B28:F28" r:id="rId2" display="Book a meeting to discuss your savings with our Pneumatech expert" xr:uid="{5C143137-4FC8-4A9A-A212-C6A60C067AD0}"/>
    <hyperlink ref="B32:F32" r:id="rId3" display="Brew Resourceful Annual Sustainability Report 2023" xr:uid="{4CB1F61E-257A-4CC2-96C4-EB3AEB0DE964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B97E-0D4D-45AC-B510-C0182FF532AA}">
  <dimension ref="B3:J23"/>
  <sheetViews>
    <sheetView zoomScale="110" zoomScaleNormal="110" zoomScaleSheetLayoutView="100" workbookViewId="0">
      <selection activeCell="E5" sqref="E5"/>
    </sheetView>
  </sheetViews>
  <sheetFormatPr defaultColWidth="8.7265625" defaultRowHeight="14.5"/>
  <cols>
    <col min="1" max="1" width="4.08984375" style="1" customWidth="1"/>
    <col min="2" max="2" width="28.81640625" style="1" customWidth="1"/>
    <col min="3" max="3" width="28.26953125" style="1" bestFit="1" customWidth="1"/>
    <col min="4" max="4" width="5.81640625" style="1" customWidth="1"/>
    <col min="5" max="5" width="14.7265625" style="1" customWidth="1"/>
    <col min="6" max="6" width="12.26953125" style="15" bestFit="1" customWidth="1"/>
    <col min="7" max="9" width="8.7265625" style="15"/>
    <col min="10" max="10" width="8.7265625" style="20"/>
    <col min="11" max="16384" width="8.7265625" style="1"/>
  </cols>
  <sheetData>
    <row r="3" spans="2:8" ht="15.5">
      <c r="B3" s="21" t="s">
        <v>1</v>
      </c>
    </row>
    <row r="4" spans="2:8" ht="15" customHeight="1">
      <c r="B4" s="2"/>
    </row>
    <row r="5" spans="2:8">
      <c r="B5" s="3"/>
      <c r="C5" s="4" t="s">
        <v>2</v>
      </c>
      <c r="D5" s="4"/>
      <c r="E5" s="16">
        <v>1</v>
      </c>
      <c r="F5" s="13" t="s">
        <v>3</v>
      </c>
    </row>
    <row r="6" spans="2:8">
      <c r="B6" s="3"/>
      <c r="C6" s="4" t="s">
        <v>4</v>
      </c>
      <c r="D6" s="3"/>
      <c r="E6" s="17">
        <v>0.7</v>
      </c>
      <c r="F6" s="13" t="s">
        <v>5</v>
      </c>
    </row>
    <row r="7" spans="2:8">
      <c r="B7" s="3"/>
      <c r="C7" s="4" t="s">
        <v>6</v>
      </c>
      <c r="D7" s="3"/>
      <c r="E7" s="18">
        <v>500</v>
      </c>
      <c r="F7" s="13" t="s">
        <v>7</v>
      </c>
    </row>
    <row r="8" spans="2:8">
      <c r="B8" s="51" t="s">
        <v>8</v>
      </c>
      <c r="C8" s="51"/>
      <c r="D8" s="3"/>
      <c r="E8" s="3">
        <f>SUM(E5*E6*50)</f>
        <v>35</v>
      </c>
      <c r="F8" s="13" t="s">
        <v>9</v>
      </c>
    </row>
    <row r="9" spans="2:8">
      <c r="B9" s="51"/>
      <c r="C9" s="51"/>
      <c r="D9" s="3"/>
      <c r="E9" s="6">
        <f>SUM(E8/1.815)*1000</f>
        <v>19283.74655647383</v>
      </c>
      <c r="F9" s="13" t="s">
        <v>10</v>
      </c>
      <c r="G9" s="15">
        <v>1.3380000000000001</v>
      </c>
      <c r="H9" s="15" t="s">
        <v>11</v>
      </c>
    </row>
    <row r="10" spans="2:8">
      <c r="B10" s="3"/>
      <c r="C10" s="4" t="s">
        <v>12</v>
      </c>
      <c r="D10" s="3"/>
      <c r="E10" s="19">
        <v>0.4</v>
      </c>
      <c r="F10" s="13" t="s">
        <v>13</v>
      </c>
      <c r="G10" s="15">
        <v>6.8000000000000005E-2</v>
      </c>
      <c r="H10" s="15" t="s">
        <v>14</v>
      </c>
    </row>
    <row r="11" spans="2:8" ht="7.5" customHeight="1">
      <c r="B11" s="3"/>
      <c r="D11" s="3"/>
      <c r="E11" s="3"/>
      <c r="F11" s="13"/>
      <c r="G11" s="15">
        <f>SUM(G9-G10)</f>
        <v>1.27</v>
      </c>
      <c r="H11" s="15" t="s">
        <v>15</v>
      </c>
    </row>
    <row r="12" spans="2:8">
      <c r="B12" s="53" t="s">
        <v>16</v>
      </c>
      <c r="C12" s="4" t="s">
        <v>17</v>
      </c>
      <c r="D12" s="3"/>
      <c r="E12" s="7">
        <f>SUM(E7/551)</f>
        <v>0.90744101633393826</v>
      </c>
      <c r="F12" s="13" t="s">
        <v>18</v>
      </c>
    </row>
    <row r="13" spans="2:8">
      <c r="B13" s="53"/>
      <c r="C13" s="4" t="s">
        <v>19</v>
      </c>
      <c r="D13" s="3"/>
      <c r="E13" s="8">
        <f>SUM(E10*0.33)</f>
        <v>0.13200000000000001</v>
      </c>
      <c r="F13" s="13" t="s">
        <v>18</v>
      </c>
    </row>
    <row r="14" spans="2:8">
      <c r="B14" s="53" t="s">
        <v>20</v>
      </c>
      <c r="C14" s="4" t="s">
        <v>17</v>
      </c>
      <c r="D14" s="3"/>
      <c r="E14" s="7">
        <f>SUM(E8*E7)</f>
        <v>17500</v>
      </c>
      <c r="F14" s="13"/>
    </row>
    <row r="15" spans="2:8">
      <c r="B15" s="53"/>
      <c r="C15" s="4" t="s">
        <v>19</v>
      </c>
      <c r="D15" s="3"/>
      <c r="E15" s="8">
        <f>SUM(E9*E13)</f>
        <v>2545.454545454546</v>
      </c>
      <c r="F15" s="13"/>
    </row>
    <row r="16" spans="2:8" ht="7.9" customHeight="1">
      <c r="B16" s="27"/>
      <c r="C16" s="3"/>
      <c r="D16" s="3"/>
      <c r="E16" s="3"/>
      <c r="F16" s="30"/>
    </row>
    <row r="17" spans="2:6">
      <c r="B17" s="4"/>
      <c r="C17" s="52" t="s">
        <v>21</v>
      </c>
      <c r="D17" s="3"/>
      <c r="E17" s="10">
        <f>SUM(E14-E15)</f>
        <v>14954.545454545454</v>
      </c>
      <c r="F17" s="30"/>
    </row>
    <row r="18" spans="2:6">
      <c r="B18" s="3"/>
      <c r="C18" s="52"/>
      <c r="D18" s="3"/>
      <c r="E18" s="11">
        <f>SUM(1-(E15/E14))</f>
        <v>0.8545454545454545</v>
      </c>
      <c r="F18" s="30"/>
    </row>
    <row r="19" spans="2:6">
      <c r="B19" s="3"/>
      <c r="C19" s="12" t="s">
        <v>22</v>
      </c>
      <c r="D19" s="3"/>
      <c r="E19" s="14">
        <f>SUM(E9*G11)</f>
        <v>24490.358126721763</v>
      </c>
      <c r="F19" s="13" t="s">
        <v>23</v>
      </c>
    </row>
    <row r="20" spans="2:6" ht="8.65" customHeight="1">
      <c r="B20" s="3"/>
      <c r="C20" s="9"/>
      <c r="D20" s="9"/>
      <c r="E20" s="3"/>
      <c r="F20" s="25"/>
    </row>
    <row r="21" spans="2:6">
      <c r="B21" s="22" t="s">
        <v>24</v>
      </c>
      <c r="C21" s="23"/>
      <c r="D21" s="24"/>
      <c r="E21" s="24"/>
      <c r="F21" s="25"/>
    </row>
    <row r="22" spans="2:6">
      <c r="B22" s="9"/>
    </row>
    <row r="23" spans="2:6">
      <c r="B23" s="3"/>
    </row>
  </sheetData>
  <sheetProtection algorithmName="SHA-512" hashValue="aKRqrCv9cmWKFfmBO9/Iy2tcWGTkPlJfg8VgHALfuh7WIjOJaaa+Aqs+4DcrGlrWAmD/9XUcAZL8w6yBEWWZPQ==" saltValue="GLO1pRU8UPt/NJgtmFI9gA==" spinCount="100000" sheet="1" objects="1" scenarios="1" selectLockedCells="1"/>
  <protectedRanges>
    <protectedRange sqref="B21" name="Range1"/>
  </protectedRanges>
  <mergeCells count="4">
    <mergeCell ref="B8:C9"/>
    <mergeCell ref="C17:C18"/>
    <mergeCell ref="B12:B13"/>
    <mergeCell ref="B14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8E63-8BF0-4DBB-988A-7D0C17E98FAB}">
  <dimension ref="B3:K23"/>
  <sheetViews>
    <sheetView zoomScale="110" zoomScaleNormal="110" workbookViewId="0">
      <selection activeCell="E6" sqref="E6"/>
    </sheetView>
  </sheetViews>
  <sheetFormatPr defaultColWidth="8.7265625" defaultRowHeight="14.5"/>
  <cols>
    <col min="1" max="1" width="4" style="1" customWidth="1"/>
    <col min="2" max="2" width="28.81640625" style="1" customWidth="1"/>
    <col min="3" max="3" width="28.26953125" style="1" bestFit="1" customWidth="1"/>
    <col min="4" max="4" width="5.81640625" style="1" customWidth="1"/>
    <col min="5" max="5" width="14.7265625" style="1" customWidth="1"/>
    <col min="6" max="6" width="12.26953125" style="20" bestFit="1" customWidth="1"/>
    <col min="7" max="9" width="8.7265625" style="15"/>
    <col min="10" max="11" width="8.7265625" style="20"/>
    <col min="12" max="16384" width="8.7265625" style="1"/>
  </cols>
  <sheetData>
    <row r="3" spans="2:9" ht="15.5">
      <c r="B3" s="21" t="s">
        <v>1</v>
      </c>
      <c r="D3" s="28"/>
      <c r="E3" s="29"/>
      <c r="H3" s="15">
        <v>0</v>
      </c>
      <c r="I3" s="15">
        <v>4.5</v>
      </c>
    </row>
    <row r="4" spans="2:9" ht="14.65" customHeight="1">
      <c r="B4" s="2"/>
      <c r="C4" s="26" t="s">
        <v>25</v>
      </c>
      <c r="E4" s="16">
        <v>20000</v>
      </c>
      <c r="H4" s="15">
        <v>9999</v>
      </c>
      <c r="I4" s="15">
        <v>4.5</v>
      </c>
    </row>
    <row r="5" spans="2:9">
      <c r="B5" s="3"/>
      <c r="C5" s="4" t="s">
        <v>26</v>
      </c>
      <c r="D5" s="4"/>
      <c r="E5" s="3">
        <f>VLOOKUP(E4, H3:I8, 2)</f>
        <v>5.7</v>
      </c>
      <c r="F5" s="5" t="s">
        <v>27</v>
      </c>
      <c r="H5" s="15">
        <v>10000</v>
      </c>
      <c r="I5" s="15">
        <v>5.7</v>
      </c>
    </row>
    <row r="6" spans="2:9">
      <c r="B6" s="3"/>
      <c r="C6" s="4" t="s">
        <v>4</v>
      </c>
      <c r="D6" s="3"/>
      <c r="E6" s="17">
        <v>1</v>
      </c>
      <c r="F6" s="5" t="s">
        <v>5</v>
      </c>
      <c r="H6" s="15">
        <v>100000</v>
      </c>
      <c r="I6" s="15">
        <v>5.7</v>
      </c>
    </row>
    <row r="7" spans="2:9">
      <c r="B7" s="3"/>
      <c r="C7" s="4" t="s">
        <v>6</v>
      </c>
      <c r="D7" s="3"/>
      <c r="E7" s="18">
        <v>500</v>
      </c>
      <c r="F7" s="5" t="s">
        <v>7</v>
      </c>
      <c r="H7" s="15">
        <v>101000</v>
      </c>
      <c r="I7" s="15">
        <v>1.8</v>
      </c>
    </row>
    <row r="8" spans="2:9">
      <c r="B8" s="51" t="s">
        <v>8</v>
      </c>
      <c r="C8" s="51"/>
      <c r="D8" s="3"/>
      <c r="E8" s="3">
        <f>SUM(E4*E5)/1000</f>
        <v>114</v>
      </c>
      <c r="F8" s="5" t="s">
        <v>9</v>
      </c>
      <c r="H8" s="15">
        <v>1000000</v>
      </c>
      <c r="I8" s="15">
        <v>1.8</v>
      </c>
    </row>
    <row r="9" spans="2:9">
      <c r="B9" s="51"/>
      <c r="C9" s="51"/>
      <c r="D9" s="3"/>
      <c r="E9" s="6">
        <f>SUM(E8/1.815)*1000</f>
        <v>62809.917355371901</v>
      </c>
      <c r="F9" s="5" t="s">
        <v>10</v>
      </c>
      <c r="G9" s="15">
        <v>1.3380000000000001</v>
      </c>
    </row>
    <row r="10" spans="2:9">
      <c r="B10" s="3"/>
      <c r="C10" s="4" t="s">
        <v>12</v>
      </c>
      <c r="D10" s="3"/>
      <c r="E10" s="19">
        <v>0.25</v>
      </c>
      <c r="F10" s="5" t="s">
        <v>13</v>
      </c>
      <c r="G10" s="15">
        <v>6.8000000000000005E-2</v>
      </c>
    </row>
    <row r="11" spans="2:9" ht="7.5" customHeight="1">
      <c r="D11" s="3"/>
      <c r="E11" s="3"/>
      <c r="F11" s="5"/>
      <c r="G11" s="15">
        <f>SUM(G9-G10)</f>
        <v>1.27</v>
      </c>
      <c r="H11" s="15" t="s">
        <v>11</v>
      </c>
    </row>
    <row r="12" spans="2:9">
      <c r="B12" s="53" t="s">
        <v>16</v>
      </c>
      <c r="C12" s="4" t="s">
        <v>17</v>
      </c>
      <c r="D12" s="3"/>
      <c r="E12" s="7">
        <f>SUM(E7/551)</f>
        <v>0.90744101633393826</v>
      </c>
      <c r="F12" s="5" t="s">
        <v>18</v>
      </c>
      <c r="H12" s="15" t="s">
        <v>14</v>
      </c>
    </row>
    <row r="13" spans="2:9">
      <c r="B13" s="53"/>
      <c r="C13" s="4" t="s">
        <v>19</v>
      </c>
      <c r="D13" s="3"/>
      <c r="E13" s="8">
        <f>SUM(E10*0.33)</f>
        <v>8.2500000000000004E-2</v>
      </c>
      <c r="F13" s="5" t="s">
        <v>18</v>
      </c>
      <c r="H13" s="15" t="s">
        <v>15</v>
      </c>
    </row>
    <row r="14" spans="2:9">
      <c r="B14" s="53" t="s">
        <v>20</v>
      </c>
      <c r="C14" s="4" t="s">
        <v>17</v>
      </c>
      <c r="D14" s="3"/>
      <c r="E14" s="7">
        <f>SUM(E8*E7)</f>
        <v>57000</v>
      </c>
      <c r="F14" s="5"/>
    </row>
    <row r="15" spans="2:9">
      <c r="B15" s="53"/>
      <c r="C15" s="4" t="s">
        <v>19</v>
      </c>
      <c r="D15" s="3"/>
      <c r="E15" s="8">
        <f>SUM(E9*E13)</f>
        <v>5181.818181818182</v>
      </c>
      <c r="F15" s="5"/>
    </row>
    <row r="16" spans="2:9" ht="7.9" customHeight="1">
      <c r="B16" s="27"/>
      <c r="C16" s="3"/>
      <c r="D16" s="3"/>
      <c r="E16" s="3"/>
      <c r="F16" s="3"/>
    </row>
    <row r="17" spans="2:6">
      <c r="B17" s="4"/>
      <c r="C17" s="52" t="s">
        <v>21</v>
      </c>
      <c r="D17" s="3"/>
      <c r="E17" s="10">
        <f>SUM(E14-E15)</f>
        <v>51818.181818181816</v>
      </c>
      <c r="F17" s="3"/>
    </row>
    <row r="18" spans="2:6">
      <c r="B18" s="3"/>
      <c r="C18" s="52"/>
      <c r="D18" s="3"/>
      <c r="E18" s="11">
        <f>SUM(1-(E15/E14))</f>
        <v>0.90909090909090906</v>
      </c>
      <c r="F18" s="3"/>
    </row>
    <row r="19" spans="2:6">
      <c r="B19" s="3"/>
      <c r="C19" s="12" t="s">
        <v>22</v>
      </c>
      <c r="D19" s="3"/>
      <c r="E19" s="14">
        <f>SUM(E9*G11)</f>
        <v>79768.595041322318</v>
      </c>
      <c r="F19" s="13" t="s">
        <v>23</v>
      </c>
    </row>
    <row r="20" spans="2:6" ht="7.15" customHeight="1">
      <c r="B20" s="3"/>
      <c r="C20" s="9"/>
      <c r="D20" s="9"/>
      <c r="E20" s="3"/>
      <c r="F20" s="3"/>
    </row>
    <row r="21" spans="2:6">
      <c r="B21" s="22" t="s">
        <v>24</v>
      </c>
      <c r="C21" s="23"/>
      <c r="D21" s="24"/>
      <c r="E21" s="24"/>
      <c r="F21" s="3"/>
    </row>
    <row r="22" spans="2:6">
      <c r="B22" s="9"/>
    </row>
    <row r="23" spans="2:6">
      <c r="B23" s="3"/>
    </row>
  </sheetData>
  <sheetProtection algorithmName="SHA-512" hashValue="FEaWr/2/T8qMs6if0/pWU8DPbnlrLukmo1VhGOt0vwupJ4EVaJ2jdWFcZ3QT3HPK/T/2mfIwx/XU3uJnte7TWw==" saltValue="7QdHurLnjxs6quM3WB9VCA==" spinCount="100000" sheet="1" objects="1" scenarios="1" selectLockedCells="1"/>
  <protectedRanges>
    <protectedRange sqref="B21" name="Range1"/>
  </protectedRanges>
  <mergeCells count="4">
    <mergeCell ref="B8:C9"/>
    <mergeCell ref="C17:C18"/>
    <mergeCell ref="B12:B13"/>
    <mergeCell ref="B14:B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b839e3-3f77-4442-b4b9-99cbcef62940">
      <Terms xmlns="http://schemas.microsoft.com/office/infopath/2007/PartnerControls"/>
    </lcf76f155ced4ddcb4097134ff3c332f>
    <TaxCatchAll xmlns="9f7f1cff-e092-4dcd-a391-2e026a7079e7" xsi:nil="true"/>
    <SharedWithUsers xmlns="9c801ec1-b8ea-4e14-8a4c-a23b2932c981">
      <UserInfo>
        <DisplayName>Dempsey Reijs</DisplayName>
        <AccountId>100</AccountId>
        <AccountType/>
      </UserInfo>
      <UserInfo>
        <DisplayName>Craig Smith</DisplayName>
        <AccountId>107</AccountId>
        <AccountType/>
      </UserInfo>
      <UserInfo>
        <DisplayName>Emma McCauley</DisplayName>
        <AccountId>264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B93136381AF46A9B4A96DC38D9E52" ma:contentTypeVersion="18" ma:contentTypeDescription="Create a new document." ma:contentTypeScope="" ma:versionID="ade39262933199e7ac606e4befd86529">
  <xsd:schema xmlns:xsd="http://www.w3.org/2001/XMLSchema" xmlns:xs="http://www.w3.org/2001/XMLSchema" xmlns:p="http://schemas.microsoft.com/office/2006/metadata/properties" xmlns:ns2="4db839e3-3f77-4442-b4b9-99cbcef62940" xmlns:ns3="9c801ec1-b8ea-4e14-8a4c-a23b2932c981" xmlns:ns4="9f7f1cff-e092-4dcd-a391-2e026a7079e7" targetNamespace="http://schemas.microsoft.com/office/2006/metadata/properties" ma:root="true" ma:fieldsID="176bd16543c692a12655852b0b2aa1cc" ns2:_="" ns3:_="" ns4:_="">
    <xsd:import namespace="4db839e3-3f77-4442-b4b9-99cbcef62940"/>
    <xsd:import namespace="9c801ec1-b8ea-4e14-8a4c-a23b2932c981"/>
    <xsd:import namespace="9f7f1cff-e092-4dcd-a391-2e026a707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839e3-3f77-4442-b4b9-99cbcef62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96acbc8-d254-4db0-b38e-5e1276a9f7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01ec1-b8ea-4e14-8a4c-a23b2932c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f1cff-e092-4dcd-a391-2e026a7079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85c560d-6cb5-42ef-9620-084dd4a9725e}" ma:internalName="TaxCatchAll" ma:showField="CatchAllData" ma:web="9c801ec1-b8ea-4e14-8a4c-a23b2932c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B9CCB-953B-438E-AFDC-2D96E0BB64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D4735B-5177-49B7-9A6B-0A93D1897F2D}">
  <ds:schemaRefs>
    <ds:schemaRef ds:uri="http://schemas.openxmlformats.org/package/2006/metadata/core-properties"/>
    <ds:schemaRef ds:uri="http://schemas.microsoft.com/office/2006/documentManagement/types"/>
    <ds:schemaRef ds:uri="9c801ec1-b8ea-4e14-8a4c-a23b2932c981"/>
    <ds:schemaRef ds:uri="9f7f1cff-e092-4dcd-a391-2e026a7079e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4db839e3-3f77-4442-b4b9-99cbcef629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D15A5A-C5E0-4509-8E88-907A3ADC2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839e3-3f77-4442-b4b9-99cbcef62940"/>
    <ds:schemaRef ds:uri="9c801ec1-b8ea-4e14-8a4c-a23b2932c981"/>
    <ds:schemaRef ds:uri="9f7f1cff-e092-4dcd-a391-2e026a707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By Consumption</vt:lpstr>
      <vt:lpstr>By HL</vt:lpstr>
    </vt:vector>
  </TitlesOfParts>
  <Manager/>
  <Company>Atlas Copco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McCauley</dc:creator>
  <cp:keywords/>
  <dc:description/>
  <cp:lastModifiedBy>Craig Smith</cp:lastModifiedBy>
  <cp:revision/>
  <dcterms:created xsi:type="dcterms:W3CDTF">2023-09-26T08:50:37Z</dcterms:created>
  <dcterms:modified xsi:type="dcterms:W3CDTF">2024-01-28T13:22:20Z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0x0101007FCB93136381AF46A9B4A96DC38D9E52</vt:lpwstr>
  </property>
  <property fmtid="{D5CDD505-2E9C-101B-9397-08002B2CF9AE}" pid="3" name="MediaServiceImageTags">
    <vt:lpwstr/>
  </property>
</Properties>
</file>